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DV-RELATÓRIOS DE DESPESA DE VIAGEM\Relatórios de Viagem 2019\"/>
    </mc:Choice>
  </mc:AlternateContent>
  <xr:revisionPtr revIDLastSave="0" documentId="13_ncr:1_{52A9C3B1-8792-445F-AD57-648D7F16BB57}" xr6:coauthVersionLast="45" xr6:coauthVersionMax="45" xr10:uidLastSave="{00000000-0000-0000-0000-000000000000}"/>
  <bookViews>
    <workbookView xWindow="-120" yWindow="-120" windowWidth="24240" windowHeight="13140" xr2:uid="{4FF5D6FB-0AD2-4B94-9933-DB51E8373308}"/>
  </bookViews>
  <sheets>
    <sheet name="Planilha1" sheetId="1" r:id="rId1"/>
  </sheets>
  <definedNames>
    <definedName name="_xlnm.Print_Titles" localSheetId="0">Planilha1!$1:$2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1" l="1"/>
  <c r="D62" i="1"/>
  <c r="D58" i="1"/>
  <c r="D56" i="1" l="1"/>
  <c r="E58" i="1"/>
  <c r="E56" i="1"/>
  <c r="E60" i="1"/>
  <c r="E51" i="1"/>
  <c r="D51" i="1"/>
  <c r="D53" i="1"/>
  <c r="D52" i="1"/>
  <c r="E53" i="1"/>
  <c r="E52" i="1"/>
  <c r="D50" i="1"/>
  <c r="D59" i="1" l="1"/>
  <c r="D42" i="1" l="1"/>
  <c r="E39" i="1"/>
  <c r="D38" i="1"/>
  <c r="D36" i="1"/>
  <c r="E35" i="1"/>
  <c r="D35" i="1"/>
  <c r="D34" i="1"/>
  <c r="D32" i="1"/>
  <c r="E31" i="1"/>
  <c r="D31" i="1"/>
  <c r="E29" i="1"/>
  <c r="D28" i="1"/>
  <c r="E27" i="1"/>
  <c r="E26" i="1"/>
  <c r="D24" i="1"/>
  <c r="D23" i="1"/>
  <c r="D20" i="1"/>
  <c r="D19" i="1"/>
  <c r="E17" i="1"/>
  <c r="D17" i="1"/>
  <c r="D16" i="1"/>
  <c r="E10" i="1"/>
  <c r="E9" i="1"/>
  <c r="E6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Franciani Ribeiro</author>
    <author>tc={3240EFDB-ABAB-40CF-B6EA-47548F7C591D}</author>
    <author>tc={F848D3A5-C8DA-4B29-92F4-33C9BAC85489}</author>
    <author>tc={4936EE01-5221-4D8A-BDD0-22B4BC27FABF}</author>
  </authors>
  <commentList>
    <comment ref="E4" authorId="0" shapeId="0" xr:uid="{FF9AFA16-2724-456B-9AC8-D9330D8F6A4A}">
      <text>
        <r>
          <rPr>
            <b/>
            <sz val="9"/>
            <color indexed="81"/>
            <rFont val="Tahoma"/>
            <family val="2"/>
          </rPr>
          <t>Franciani Ribeiro:</t>
        </r>
        <r>
          <rPr>
            <sz val="9"/>
            <color indexed="81"/>
            <rFont val="Tahoma"/>
            <family val="2"/>
          </rPr>
          <t xml:space="preserve">
R$ 2607,12 Pgto realizado e lançado. </t>
        </r>
      </text>
    </comment>
    <comment ref="E5" authorId="0" shapeId="0" xr:uid="{C107B869-B126-4CA1-8BAA-A06D69DFDA7F}">
      <text>
        <r>
          <rPr>
            <b/>
            <sz val="9"/>
            <color indexed="81"/>
            <rFont val="Tahoma"/>
            <family val="2"/>
          </rPr>
          <t>Franciani Ribeiro:</t>
        </r>
        <r>
          <rPr>
            <sz val="9"/>
            <color indexed="81"/>
            <rFont val="Tahoma"/>
            <family val="2"/>
          </rPr>
          <t xml:space="preserve">
R$ 1043,34 - Pgto realizado e lançado. </t>
        </r>
      </text>
    </comment>
    <comment ref="E6" authorId="0" shapeId="0" xr:uid="{BD4DF668-0F2B-497F-AE76-55BFF8B353F0}">
      <text>
        <r>
          <rPr>
            <b/>
            <sz val="9"/>
            <color indexed="81"/>
            <rFont val="Tahoma"/>
            <family val="2"/>
          </rPr>
          <t xml:space="preserve">Franciani Ribeiro:R$ </t>
        </r>
        <r>
          <rPr>
            <sz val="9"/>
            <color indexed="81"/>
            <rFont val="Tahoma"/>
            <family val="2"/>
          </rPr>
          <t xml:space="preserve">1549,56 Pgto realizado e lançado. </t>
        </r>
      </text>
    </comment>
    <comment ref="E7" authorId="0" shapeId="0" xr:uid="{D1C3722E-C008-4ADC-9947-463728BA60AB}">
      <text>
        <r>
          <rPr>
            <b/>
            <sz val="9"/>
            <color indexed="81"/>
            <rFont val="Tahoma"/>
            <family val="2"/>
          </rPr>
          <t>Franciani Ribeiro:</t>
        </r>
        <r>
          <rPr>
            <sz val="9"/>
            <color indexed="81"/>
            <rFont val="Tahoma"/>
            <family val="2"/>
          </rPr>
          <t xml:space="preserve">
R$ 1078,56 Pgto realizado e lançado. </t>
        </r>
      </text>
    </comment>
    <comment ref="C53" authorId="1" shapeId="0" xr:uid="{3240EFDB-ABAB-40CF-B6EA-47548F7C591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RDV incompleta</t>
      </text>
    </comment>
    <comment ref="E60" authorId="2" shapeId="0" xr:uid="{F848D3A5-C8DA-4B29-92F4-33C9BAC8548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Reunião cancelada por motivo de falecimento_trecho ctba-foz - bilhete perdido (YUP email 16/12/19) Bilhete azul credito R$ 173,00 reais p/ remarcar.</t>
      </text>
    </comment>
    <comment ref="E61" authorId="3" shapeId="0" xr:uid="{4936EE01-5221-4D8A-BDD0-22B4BC27FABF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Credito pra remarcar futuramente no show</t>
      </text>
    </comment>
  </commentList>
</comments>
</file>

<file path=xl/sharedStrings.xml><?xml version="1.0" encoding="utf-8"?>
<sst xmlns="http://schemas.openxmlformats.org/spreadsheetml/2006/main" count="341" uniqueCount="204">
  <si>
    <t>PERÍODO DE VIAGEM</t>
  </si>
  <si>
    <t>RDV N.º</t>
  </si>
  <si>
    <t>DESPESAS COM HOSPEDAGEM/ALIMENTAÇÃO/TAXI</t>
  </si>
  <si>
    <t>PASSAGEM AÉREA</t>
  </si>
  <si>
    <t>PARTICIPANTES</t>
  </si>
  <si>
    <t>ITINERÁRIO</t>
  </si>
  <si>
    <t>JUSTIFICATIVA DA VIAGEM</t>
  </si>
  <si>
    <t>003/19</t>
  </si>
  <si>
    <t>N/A</t>
  </si>
  <si>
    <t>JULIO JACOB JUNIOR</t>
  </si>
  <si>
    <t>CURITIBA - SÃO PAULO - CURITIBA</t>
  </si>
  <si>
    <t>PARTICIPAÇÃO REUNIÃO SETOR ELÉTRICO - PROSPECÇÃO CLIENTES MERCADO LIVRE DE ENERGIA.</t>
  </si>
  <si>
    <t>05/11 a 08/11/2018</t>
  </si>
  <si>
    <t>004/19</t>
  </si>
  <si>
    <t>CURITIBA-BRASÍLIA-CURITIBA</t>
  </si>
  <si>
    <t>RDV COMPLEMENTAR DA 061/18 - REUNIÃO CAD ABRAGEL E ENCONTRO DOS ASSOCIADOS DA APINE 05/11 a 08/11/2018.</t>
  </si>
  <si>
    <t>10/12 a 12/12/2018</t>
  </si>
  <si>
    <t>005/19</t>
  </si>
  <si>
    <t>PARTICIPAÇÃO EVENTO SOBRE ANÁLISE ESTRUTURAL DO  MECANISMO DE REALOCAÇÃO DE ENERGIA - MRE / CONFRATERNIZAÇÃO APINE</t>
  </si>
  <si>
    <t>03/12 a 05/12/2018</t>
  </si>
  <si>
    <t>002/19</t>
  </si>
  <si>
    <t>BRASÍLIA - CURITIBA</t>
  </si>
  <si>
    <t>RETORNO - REUNIÃO ASSOCIADOS ABRAGEL /CONFRATERNIZAÇÃO ABRAGEL.</t>
  </si>
  <si>
    <t>JANEIRO</t>
  </si>
  <si>
    <t>001/19</t>
  </si>
  <si>
    <t>LUIZ EDUARDO WOLFF</t>
  </si>
  <si>
    <t>CURITIBA- GUARAPUAVA-CURITIBA</t>
  </si>
  <si>
    <t>23/01/2019 a 24/01/2019</t>
  </si>
  <si>
    <t>006/19</t>
  </si>
  <si>
    <t xml:space="preserve">CURITIBA - GUARAPUAVA - CURITIBA </t>
  </si>
  <si>
    <t>VERIFICAÇÃO DE SERVIÇOS, BERMAS, ADITIVO DERC.</t>
  </si>
  <si>
    <t>007/19</t>
  </si>
  <si>
    <t>CLEVERSON MORAES SILVEIRA</t>
  </si>
  <si>
    <t>PARTICIPAÇÃO REUNIÃO 1º RCA ABRAGEL.</t>
  </si>
  <si>
    <t>008/19</t>
  </si>
  <si>
    <t>FEVEREIRO</t>
  </si>
  <si>
    <t>06/02/2019 a 08/02/2019</t>
  </si>
  <si>
    <t>010/19</t>
  </si>
  <si>
    <t>PARTICIPAÇÃO REUNIÃO SETOR ELÉTRICO.</t>
  </si>
  <si>
    <t>05/02/2019 a 07/02/2019</t>
  </si>
  <si>
    <t>009/19</t>
  </si>
  <si>
    <t>EMERSON LUIÍS ALBERTI</t>
  </si>
  <si>
    <t>CEFSC - FALHA NO DISJUNTOR DE GRUPO COM IMPLICAÇÃO NA TAXA DE FALHA DO CEFSC; PROGRAMAÇÃO DE PARADA DA UG1 DA UHE SCL; OUTROS TEMAS.</t>
  </si>
  <si>
    <t>011/19</t>
  </si>
  <si>
    <t>VERIFICAÇÃO DE SERVIÇOS DE ROÇADAS, SERVIÇO DE PATROLA NO ACESSO FUNDÃO.</t>
  </si>
  <si>
    <t>MARÇO</t>
  </si>
  <si>
    <t>12/03/2019 a 13/03/2019</t>
  </si>
  <si>
    <t>012/19</t>
  </si>
  <si>
    <t>19/03/2019 a 21/03/2019</t>
  </si>
  <si>
    <t>013/19</t>
  </si>
  <si>
    <t>PROJETO DO CFTV&amp;A – PARTE DE CAMPO – LEVANTAMENTO DA INFRAESTRUTURA EXISTENTE, DOCUMENTAÇÃO E COBERTURA REQUERIDA PARA O NOVO SISTEMA DE CFTV, ÁUDIO E CONTROLE DE ACESSOS</t>
  </si>
  <si>
    <t>27/03/2019 a 28/03/2019</t>
  </si>
  <si>
    <t>014/19</t>
  </si>
  <si>
    <t>VERIFICAÇÃO DE SERVIÇOS DE ROÇADAS, SERVIÇO DE PATROLA NO ACESSO SANTA CLARA</t>
  </si>
  <si>
    <t>27/03/2019 a 27/03/2019</t>
  </si>
  <si>
    <t>015/19</t>
  </si>
  <si>
    <t>JOÃO BIRAL JUNIOR E EMERSON LUÍS ALBERTI</t>
  </si>
  <si>
    <t>2º RCA ABRAGEL- REUNIÃO ESCRITÓRIO ADVOGADOS BETTIOL - REUNIÃO ANEEL.</t>
  </si>
  <si>
    <t>ABRIL</t>
  </si>
  <si>
    <t xml:space="preserve"> 04/04/2019 a 05/04/2019</t>
  </si>
  <si>
    <t>016/19</t>
  </si>
  <si>
    <t>JOÃO BIRAL JUNIOR</t>
  </si>
  <si>
    <t>CURITIBA-SÃO PAULO- CURITIBA</t>
  </si>
  <si>
    <t>10/04/2019 a 11/04/2019</t>
  </si>
  <si>
    <t>017/19</t>
  </si>
  <si>
    <t xml:space="preserve">CURITIBA - CANDÓI - FOZ DO JORDÃO - PINHÃO - GUARAPUAVA - CURITIBA </t>
  </si>
  <si>
    <t>REUNIÃO  NAS PREFEITURAS DE CANDÓI, PINHÃO, FOZ DO JORDÃO E COM A DEFESA CIVIL DOS RESPECTIVOS MUNICÍPIOS PARA APRESENTAÇÃO, ENTREGA DO PLANO DE AÇÃO EMERGENCIAL/ PLANO DE SEGURANÇA DE BARRAGENS.</t>
  </si>
  <si>
    <t>018/19</t>
  </si>
  <si>
    <t>11/04/2019 a 12/04/2019</t>
  </si>
  <si>
    <t>019/19</t>
  </si>
  <si>
    <t>GUARAPUAVA-LONDRINA-CURITIBA</t>
  </si>
  <si>
    <t>GABINETE ITINERANTE GOVERNO DO PARANÁ E COPEL</t>
  </si>
  <si>
    <t>020/19</t>
  </si>
  <si>
    <t>CURITIBA-FOZ DO IGUAÇU-CURITIBA</t>
  </si>
  <si>
    <t>REUNIÃO  ITAIPU  BINACIONAL.</t>
  </si>
  <si>
    <t>22/04/2019 a 25/04/2019</t>
  </si>
  <si>
    <t>021/19</t>
  </si>
  <si>
    <t>EMERSON LUIÍS ALBERTI E CLEVERSON MORAES SILVEIRA</t>
  </si>
  <si>
    <t>VISITA CEFSC - LIMPEZA DA TOMADA D´ÁGUA DA UHE FND; LIMPEZA DA CÂMARA DE CARGA DA UHE FND; INSTALAÇÃO DO NOVO SISTEMA DIGITAL DA UHE FND; INSTALAÇÃO DO SISTEMA ANTI-CURUCACA.</t>
  </si>
  <si>
    <t>MAIO</t>
  </si>
  <si>
    <t>06/05 a 08/05/2019</t>
  </si>
  <si>
    <t>022/19</t>
  </si>
  <si>
    <t>COMISSIONAMENTO DO NOVO SISTEMA DIGITAL DA UHE FND;REPARO DO CILINDRO DE NITROGÊNIO DO REGULADOR DE VELOCIDADE UG1/UHE FND;REVISÃO DO SISTEMA DE COMPRAS NO POLO/COPEL EM GUARAPUAVA (ANA CLÁUDIA).</t>
  </si>
  <si>
    <t>CURITIBA-MARINGÁ-CURITIBA</t>
  </si>
  <si>
    <t>21/05/2019 a 22/05/2019</t>
  </si>
  <si>
    <t>023/19</t>
  </si>
  <si>
    <t>PARTICIPAÇÃO DA 3º RCA ABRAGEL E AUDIÊNCIA PÚBLICA NA NA ANEEL (013/2019)</t>
  </si>
  <si>
    <t>024/19</t>
  </si>
  <si>
    <t>28/05/2019 a 29/05/2019.</t>
  </si>
  <si>
    <t>025/19</t>
  </si>
  <si>
    <t>PERICIA JUDICIAL  E VERIFICAÇÃO DE SERVIÇOS CERCA</t>
  </si>
  <si>
    <t>28/05/2019 a 30/05/2019.</t>
  </si>
  <si>
    <t>026/19</t>
  </si>
  <si>
    <t>CURITIBA-SÃO PAULO-CURITIBA</t>
  </si>
  <si>
    <t>CONGRESSO ENERGY SOLUTIONS SHOW 2019.</t>
  </si>
  <si>
    <t>JUNHO</t>
  </si>
  <si>
    <t>027/19</t>
  </si>
  <si>
    <t>PERICIA JUDICIAL</t>
  </si>
  <si>
    <t>10/06/2019 a 13/06/2019</t>
  </si>
  <si>
    <t>028/19</t>
  </si>
  <si>
    <t>FRANCIANI RIBEIRO</t>
  </si>
  <si>
    <t>CURSO PRINCÍPIOS BÁSICOS E REGULAMENTARES DO SETOR DE ENERGIA ELÉTRICA</t>
  </si>
  <si>
    <t>26/06/2019 a 27/06/2019</t>
  </si>
  <si>
    <t>029/19</t>
  </si>
  <si>
    <t>VERIFICAÇÃO DE SERVIÇOS DE CERCA.</t>
  </si>
  <si>
    <t>27/08 a 29/05/2019</t>
  </si>
  <si>
    <t>*</t>
  </si>
  <si>
    <t>030/19</t>
  </si>
  <si>
    <t>CONGRESSO AMBIENTAL 2019.</t>
  </si>
  <si>
    <t>JULHO</t>
  </si>
  <si>
    <t>031/19</t>
  </si>
  <si>
    <t>4ª REUNIÃO DO CONSELHO DE ADMINISTRAÇÃO DA ABRAGEL DE 2019.</t>
  </si>
  <si>
    <t>24/07/2019 a 25/07/2019</t>
  </si>
  <si>
    <t>032/19</t>
  </si>
  <si>
    <t>VERIFICAÇÃO DE SERVIÇOS REALIZADOS E A REALIZAR.</t>
  </si>
  <si>
    <t>30/07/2019 a 02/08/2019</t>
  </si>
  <si>
    <t>033/19</t>
  </si>
  <si>
    <t>EMERSON LUIS ALBERTI</t>
  </si>
  <si>
    <t>EXPURGO DO TEIP PARA O SDSC DA UHE FND; CRONOGRAMA DE PARADA DE MANUTENÇÃO UG1 DA UHE SCL;  REUNIÃO TÉCNICA SOBRE MODERNIZAÇÃO (NÍVEL 1 DE AUTOMAÇÃO) DA PCH FND; FALHA NO ISOLADOR DE 138 KV DEVIDO A PRESENÇA DE CURUCACAS.</t>
  </si>
  <si>
    <t>AGOSTO</t>
  </si>
  <si>
    <t>07/08 a 08/08/2019</t>
  </si>
  <si>
    <t>034/19</t>
  </si>
  <si>
    <t>VISTORIA DE SERVIÇOS REALIZADOS.</t>
  </si>
  <si>
    <t>035/19</t>
  </si>
  <si>
    <t>REUNIÃO COMERCIALIZADORAS.</t>
  </si>
  <si>
    <t>08/08  a 09/08/2019</t>
  </si>
  <si>
    <t>036/19</t>
  </si>
  <si>
    <t>CURITIBA-FOZ DO IGUAÇU- CURITIBA</t>
  </si>
  <si>
    <t>06/08 a 07/08/2019</t>
  </si>
  <si>
    <t>037/19</t>
  </si>
  <si>
    <t>CLEVERSON MORAES SILVEIRA E EMERSON LUIS ALBERTI.</t>
  </si>
  <si>
    <t>REUNIÃO BETTIOL, ANEEL E ABRAGEL</t>
  </si>
  <si>
    <t>21/08 a 23/08/2019</t>
  </si>
  <si>
    <t>038/19</t>
  </si>
  <si>
    <t>CRONOGRAMA DE PARADA DE MANUTENÇÃO UG1 DA UHE SCL; TREINAMENTO DAS DEFESAS CIVIS DOS MUNICÍPIOS ENVOLVIDOS NO PLANO DE ATENDIMENTO A EMERGÊNCIA (PAE) PARA BARRAGENS; INSPEÇÃO NO DISJUNTOR DE 138 KV ISOLADO A SF6.</t>
  </si>
  <si>
    <t xml:space="preserve">CLEVERSON MORAES SILVEIRA </t>
  </si>
  <si>
    <t>CURITIBA-RIO DE JANEIRO-CURITIBA</t>
  </si>
  <si>
    <t>TOTAL GERAL</t>
  </si>
  <si>
    <t>ENASE 16º - ENCONTRO NACIONAL DE AGENTES DO SETOR ELÉTRICO.</t>
  </si>
  <si>
    <t>SETEMBRO</t>
  </si>
  <si>
    <t>OUTUBRO</t>
  </si>
  <si>
    <t>NOVEMBRO</t>
  </si>
  <si>
    <t>DEZEMBRO</t>
  </si>
  <si>
    <t>JOÃO BIRAL</t>
  </si>
  <si>
    <t>CURITIBA/ BRASIL-ESPANHA-CURITIBA/ BRASIL</t>
  </si>
  <si>
    <t>28/08 a 29/08/2019</t>
  </si>
  <si>
    <t>039/19</t>
  </si>
  <si>
    <t>CURITIBA-ESPIRITO SANTO-CURITIBA</t>
  </si>
  <si>
    <t>23/08 a 24/08/2019</t>
  </si>
  <si>
    <t>PARTICIPAÇÃO COSUD - CONSÓRCIO DE INTEGRAÇÃO SUL E SUDESTE.</t>
  </si>
  <si>
    <t>040/19</t>
  </si>
  <si>
    <t>CURITIBA-GUARAPUAVA-CURITIBA</t>
  </si>
  <si>
    <t>VISTORIAS DE SERVIÇOS REALIZADOS E A REALIZAR</t>
  </si>
  <si>
    <t>AUDITORIA ANEEL AO PLANO DE SEGURANÇA DE BARRAGENS (PSB) E PLANO DE ATENDIMENTO A EMERGÊNCIA (PAE)</t>
  </si>
  <si>
    <t>27/08 a 30/08/2019</t>
  </si>
  <si>
    <t>041/19</t>
  </si>
  <si>
    <t>EMERSON LUÍS ALBERTI</t>
  </si>
  <si>
    <t>042/19</t>
  </si>
  <si>
    <t>27/08 a 29/08/2019</t>
  </si>
  <si>
    <t>OPERAÇÃO E MANUTENÇÃO DA MÁQUINA II DA USINA DE SANTA CLARA.</t>
  </si>
  <si>
    <t>043/19</t>
  </si>
  <si>
    <t>10/09 a 13/09/2019</t>
  </si>
  <si>
    <t>044/19</t>
  </si>
  <si>
    <t>25/09  a 26/09/2019</t>
  </si>
  <si>
    <t>045/19</t>
  </si>
  <si>
    <t>NA</t>
  </si>
  <si>
    <t>23/10  a 24/10/2019</t>
  </si>
  <si>
    <t>046/19</t>
  </si>
  <si>
    <t>22/10 a 23/10/2019</t>
  </si>
  <si>
    <t>REUNIÃO  COMERCIALIZADORAS</t>
  </si>
  <si>
    <t>PARTICIPAÇÃO DA 10ª EDIÇÃO DO TREINAMENTO CURVA FORWARD, PRICING &amp; RISCO;  VISITA ÀS COMERCIALIZADORAS (COMERC E CAPITALLE).</t>
  </si>
  <si>
    <t>29/10 a 01/11/2019</t>
  </si>
  <si>
    <t>047/19</t>
  </si>
  <si>
    <t>DENILSON JOSÉ CAMARGO</t>
  </si>
  <si>
    <t>PARTICIPAÇÃO NO CURSO TREINAMENTO IFIX BÁSICO</t>
  </si>
  <si>
    <t>GUARAPUAVA -CURITIBA-SÃO PAULO-CURITIBA-GUARAPUAVA</t>
  </si>
  <si>
    <t>04/11 a 09/11/2019</t>
  </si>
  <si>
    <t>048/19</t>
  </si>
  <si>
    <t>ALAN PITY GUERRA</t>
  </si>
  <si>
    <t>049/19</t>
  </si>
  <si>
    <t>VISTORIAS DE SERVIÇOS REALIZADOS E A REALIZAR, PREFEITURA DE CANDÓI E CARTÓRIOS</t>
  </si>
  <si>
    <t>050/19</t>
  </si>
  <si>
    <t>051/19</t>
  </si>
  <si>
    <t>MADRID-VALÊNCIA</t>
  </si>
  <si>
    <t>02/12 a 04/12/2019</t>
  </si>
  <si>
    <t>052/19</t>
  </si>
  <si>
    <t>053/19</t>
  </si>
  <si>
    <t>055/19</t>
  </si>
  <si>
    <t>FERNANDA FONTANA</t>
  </si>
  <si>
    <t>FOZ DO IGUAÇU-CURITIBA-FOZ DO IGUAÇU</t>
  </si>
  <si>
    <t>CONSELHEIRA - PARTICIPAÇÃO REUNIÃO CAD ELEJOR</t>
  </si>
  <si>
    <t>MARIA IZABEL ALABARCES</t>
  </si>
  <si>
    <t>LONDRINA-CURITIBA-LONDRINA</t>
  </si>
  <si>
    <t>REUNIAO DA ABRAGEL.</t>
  </si>
  <si>
    <t>054/19</t>
  </si>
  <si>
    <t xml:space="preserve">   PORTAL DA TRANSPARÊNCIA                                                                                                                                                                                                                                                                                                                                                                                                                     RELATÓRIO DE DESPESAS COM VIAGENS- 2019      </t>
  </si>
  <si>
    <t>SUBTOTAL</t>
  </si>
  <si>
    <t>*N/A - Não se Aplica</t>
  </si>
  <si>
    <t xml:space="preserve">IAP - AUTORIZAÇÃO AMBIENTAL PEDREIRA/ ENTREGA DE MEMORIAIS DESCRITIVOS EDSON LUSTOSA. </t>
  </si>
  <si>
    <t>PARTICIPAÇÃO NO 18º FÓRUM EMPRESARIAL - LIDE (05 DE ABRIL )</t>
  </si>
  <si>
    <t>PARTICIPAÇÃO ELEJOR STAND COPEL.</t>
  </si>
  <si>
    <t>PARTICIPAÇÃO DA 3º RCA ABRAGEL E PARANÁ DAY.</t>
  </si>
  <si>
    <t>VISITA TÉCNICA ACS-PLANTA DE REGASEIFICAÇÃO.</t>
  </si>
  <si>
    <t>Ø REUNIÕES COM EMPRESAS DEDICADAS A PROJETOS DE INFRAESTRUTURA E ENERGIA, PARQUES FOTOVOLTAICOS, USINAS DE GERAÇÃO RENOVÁVEL, SISTEMAS DE ARMAZENAMENTO DE ENERGIA E DE RECARGA ELÉTRICA; 
Ø VISITAS TÉCNICAS EM ESTAÇÃO DE CARGA DE GNV.
Ø PARTICIPAÇÃO NA 9ª EDIÇÃO SMART CITY EXPO WORLD CONGRESS;
Ø PARTICIPAÇÃO NO PARANÁ DAY. 
Ø PARTICIPAÇÃO NA 21ª EDIÇÃO DO FORO LATIBEX.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</si>
</sst>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4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textRotation="90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4" fontId="6" fillId="0" borderId="1" xfId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4" fontId="7" fillId="2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4" fontId="7" fillId="2" borderId="4" xfId="1" applyFont="1" applyFill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/>
    </xf>
    <xf numFmtId="0" fontId="7" fillId="0" borderId="0" xfId="0" applyFont="1" applyAlignment="1">
      <alignment vertical="center" textRotation="90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vertical="center" textRotation="90"/>
    </xf>
    <xf numFmtId="0" fontId="6" fillId="0" borderId="1" xfId="0" applyFont="1" applyBorder="1" applyAlignment="1">
      <alignment horizontal="center" textRotation="90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vertical="center" textRotation="90"/>
    </xf>
    <xf numFmtId="0" fontId="7" fillId="2" borderId="3" xfId="0" applyFont="1" applyFill="1" applyBorder="1" applyAlignment="1">
      <alignment vertical="center" textRotation="90"/>
    </xf>
    <xf numFmtId="0" fontId="7" fillId="2" borderId="4" xfId="0" applyFont="1" applyFill="1" applyBorder="1" applyAlignment="1">
      <alignment vertical="center" textRotation="90"/>
    </xf>
    <xf numFmtId="0" fontId="6" fillId="0" borderId="0" xfId="0" applyFont="1" applyAlignment="1">
      <alignment horizontal="center" vertical="center" wrapText="1"/>
    </xf>
    <xf numFmtId="0" fontId="7" fillId="2" borderId="8" xfId="0" applyFont="1" applyFill="1" applyBorder="1" applyAlignment="1">
      <alignment vertical="center" textRotation="90"/>
    </xf>
    <xf numFmtId="0" fontId="7" fillId="2" borderId="9" xfId="0" applyFont="1" applyFill="1" applyBorder="1" applyAlignment="1">
      <alignment vertical="center" textRotation="90"/>
    </xf>
    <xf numFmtId="0" fontId="7" fillId="2" borderId="7" xfId="0" applyFont="1" applyFill="1" applyBorder="1" applyAlignment="1">
      <alignment vertical="center" textRotation="90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155865</xdr:colOff>
      <xdr:row>0</xdr:row>
      <xdr:rowOff>0</xdr:rowOff>
    </xdr:from>
    <xdr:to>
      <xdr:col>2</xdr:col>
      <xdr:colOff>450274</xdr:colOff>
      <xdr:row>1</xdr:row>
      <xdr:rowOff>103910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B43B485-F51B-4BBE-AC0D-CC60A4ACE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865" y="0"/>
          <a:ext cx="1368136" cy="62345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ranciani Ribeiro" id="{C960B230-4A81-4E78-9C48-12D8A005F34D}" userId="S::franciani.ribeiro@elejor.com.br::75d72430-b5b2-4efd-95b0-ffd63ab10b4c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3" dT="2019-12-19T12:20:09.91" personId="{C960B230-4A81-4E78-9C48-12D8A005F34D}" id="{3240EFDB-ABAB-40CF-B6EA-47548F7C591D}">
    <text>RDV incompleta</text>
  </threadedComment>
  <threadedComment ref="E60" dT="2019-12-19T13:13:09.62" personId="{C960B230-4A81-4E78-9C48-12D8A005F34D}" id="{F848D3A5-C8DA-4B29-92F4-33C9BAC85489}">
    <text>Reunião cancelada por motivo de falecimento_trecho ctba-foz - bilhete perdido (YUP email 16/12/19) Bilhete azul credito R$ 173,00 reais p/ remarcar.</text>
  </threadedComment>
  <threadedComment ref="E61" dT="2019-12-19T13:26:29.95" personId="{C960B230-4A81-4E78-9C48-12D8A005F34D}" id="{4936EE01-5221-4D8A-BDD0-22B4BC27FABF}">
    <text>Credito pra remarcar futuramente no show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5AFD2-4879-4B2B-8447-E7C2E20826EB}">
  <dimension ref="A1:H68"/>
  <sheetViews>
    <sheetView tabSelected="1" view="pageLayout" topLeftCell="C54" zoomScale="145" zoomScaleNormal="100" zoomScalePageLayoutView="145" workbookViewId="0">
      <selection activeCell="G59" sqref="G59"/>
    </sheetView>
  </sheetViews>
  <sheetFormatPr defaultColWidth="9.140625" defaultRowHeight="30" customHeight="1" x14ac:dyDescent="0.25"/>
  <cols>
    <col min="1" max="1" width="3.140625" style="6" bestFit="1" customWidth="1"/>
    <col min="2" max="2" width="11.85546875" style="3" customWidth="1"/>
    <col min="3" max="3" width="8.5703125" style="3" customWidth="1"/>
    <col min="4" max="4" width="16.5703125" style="4" bestFit="1" customWidth="1"/>
    <col min="5" max="5" width="16.7109375" style="4" customWidth="1"/>
    <col min="6" max="6" width="17.42578125" style="3" customWidth="1"/>
    <col min="7" max="7" width="25.140625" style="3" customWidth="1"/>
    <col min="8" max="8" width="50" style="5" customWidth="1"/>
    <col min="9" max="16384" width="9.140625" style="1"/>
  </cols>
  <sheetData>
    <row r="1" spans="1:8" ht="41.25" customHeight="1" x14ac:dyDescent="0.15">
      <c r="A1" s="40"/>
      <c r="B1" s="40"/>
      <c r="C1" s="40"/>
      <c r="D1" s="41" t="s">
        <v>195</v>
      </c>
      <c r="E1" s="41"/>
      <c r="F1" s="41"/>
      <c r="G1" s="41"/>
      <c r="H1" s="41"/>
    </row>
    <row r="2" spans="1:8" ht="27" x14ac:dyDescent="0.15">
      <c r="A2" s="42" t="s">
        <v>0</v>
      </c>
      <c r="B2" s="42"/>
      <c r="C2" s="18" t="s">
        <v>1</v>
      </c>
      <c r="D2" s="29" t="s">
        <v>2</v>
      </c>
      <c r="E2" s="29" t="s">
        <v>3</v>
      </c>
      <c r="F2" s="18" t="s">
        <v>4</v>
      </c>
      <c r="G2" s="18" t="s">
        <v>5</v>
      </c>
      <c r="H2" s="21" t="s">
        <v>6</v>
      </c>
    </row>
    <row r="3" spans="1:8" ht="18" customHeight="1" x14ac:dyDescent="0.25">
      <c r="A3" s="36">
        <v>2018</v>
      </c>
      <c r="B3" s="11">
        <v>43474</v>
      </c>
      <c r="C3" s="12" t="s">
        <v>24</v>
      </c>
      <c r="D3" s="13">
        <v>311.89999999999998</v>
      </c>
      <c r="E3" s="14" t="s">
        <v>8</v>
      </c>
      <c r="F3" s="15" t="s">
        <v>25</v>
      </c>
      <c r="G3" s="15" t="s">
        <v>26</v>
      </c>
      <c r="H3" s="22" t="s">
        <v>198</v>
      </c>
    </row>
    <row r="4" spans="1:8" s="2" customFormat="1" ht="18" x14ac:dyDescent="0.25">
      <c r="A4" s="37"/>
      <c r="B4" s="7" t="s">
        <v>19</v>
      </c>
      <c r="C4" s="16" t="s">
        <v>20</v>
      </c>
      <c r="D4" s="9">
        <v>1149.8</v>
      </c>
      <c r="E4" s="9" t="s">
        <v>8</v>
      </c>
      <c r="F4" s="10" t="s">
        <v>9</v>
      </c>
      <c r="G4" s="10" t="s">
        <v>21</v>
      </c>
      <c r="H4" s="22" t="s">
        <v>22</v>
      </c>
    </row>
    <row r="5" spans="1:8" s="2" customFormat="1" ht="18" x14ac:dyDescent="0.25">
      <c r="A5" s="37"/>
      <c r="B5" s="7">
        <v>43452</v>
      </c>
      <c r="C5" s="10" t="s">
        <v>7</v>
      </c>
      <c r="D5" s="9">
        <v>234.35</v>
      </c>
      <c r="E5" s="9" t="s">
        <v>8</v>
      </c>
      <c r="F5" s="10" t="s">
        <v>9</v>
      </c>
      <c r="G5" s="10" t="s">
        <v>10</v>
      </c>
      <c r="H5" s="22" t="s">
        <v>11</v>
      </c>
    </row>
    <row r="6" spans="1:8" s="2" customFormat="1" ht="18" x14ac:dyDescent="0.25">
      <c r="A6" s="37"/>
      <c r="B6" s="7" t="s">
        <v>12</v>
      </c>
      <c r="C6" s="10" t="s">
        <v>13</v>
      </c>
      <c r="D6" s="9">
        <v>299.56</v>
      </c>
      <c r="E6" s="9" t="s">
        <v>8</v>
      </c>
      <c r="F6" s="10" t="s">
        <v>9</v>
      </c>
      <c r="G6" s="10" t="s">
        <v>14</v>
      </c>
      <c r="H6" s="22" t="s">
        <v>15</v>
      </c>
    </row>
    <row r="7" spans="1:8" s="2" customFormat="1" ht="27" customHeight="1" x14ac:dyDescent="0.25">
      <c r="A7" s="38"/>
      <c r="B7" s="7" t="s">
        <v>16</v>
      </c>
      <c r="C7" s="10" t="s">
        <v>17</v>
      </c>
      <c r="D7" s="9">
        <v>1300.8499999999999</v>
      </c>
      <c r="E7" s="9" t="s">
        <v>8</v>
      </c>
      <c r="F7" s="10" t="s">
        <v>9</v>
      </c>
      <c r="G7" s="10" t="s">
        <v>14</v>
      </c>
      <c r="H7" s="22" t="s">
        <v>18</v>
      </c>
    </row>
    <row r="8" spans="1:8" s="2" customFormat="1" ht="26.25" customHeight="1" x14ac:dyDescent="0.25">
      <c r="A8" s="36" t="s">
        <v>23</v>
      </c>
      <c r="B8" s="7" t="s">
        <v>27</v>
      </c>
      <c r="C8" s="10" t="s">
        <v>28</v>
      </c>
      <c r="D8" s="9">
        <v>629.77</v>
      </c>
      <c r="E8" s="9" t="s">
        <v>8</v>
      </c>
      <c r="F8" s="10" t="s">
        <v>25</v>
      </c>
      <c r="G8" s="10" t="s">
        <v>29</v>
      </c>
      <c r="H8" s="17" t="s">
        <v>30</v>
      </c>
    </row>
    <row r="9" spans="1:8" ht="18" x14ac:dyDescent="0.25">
      <c r="A9" s="37"/>
      <c r="B9" s="7" t="s">
        <v>27</v>
      </c>
      <c r="C9" s="10" t="s">
        <v>31</v>
      </c>
      <c r="D9" s="13">
        <v>578.75</v>
      </c>
      <c r="E9" s="14">
        <f>1550.56+40+40</f>
        <v>1630.56</v>
      </c>
      <c r="F9" s="10" t="s">
        <v>32</v>
      </c>
      <c r="G9" s="10" t="s">
        <v>14</v>
      </c>
      <c r="H9" s="22" t="s">
        <v>33</v>
      </c>
    </row>
    <row r="10" spans="1:8" s="2" customFormat="1" ht="18" x14ac:dyDescent="0.25">
      <c r="A10" s="38"/>
      <c r="B10" s="7" t="s">
        <v>27</v>
      </c>
      <c r="C10" s="10" t="s">
        <v>34</v>
      </c>
      <c r="D10" s="9" t="s">
        <v>8</v>
      </c>
      <c r="E10" s="9">
        <f>779.17+1292.29</f>
        <v>2071.46</v>
      </c>
      <c r="F10" s="10" t="s">
        <v>9</v>
      </c>
      <c r="G10" s="10" t="s">
        <v>14</v>
      </c>
      <c r="H10" s="23" t="s">
        <v>33</v>
      </c>
    </row>
    <row r="11" spans="1:8" s="2" customFormat="1" ht="27" x14ac:dyDescent="0.25">
      <c r="A11" s="39" t="s">
        <v>35</v>
      </c>
      <c r="B11" s="7" t="s">
        <v>39</v>
      </c>
      <c r="C11" s="10" t="s">
        <v>40</v>
      </c>
      <c r="D11" s="9">
        <v>975.53</v>
      </c>
      <c r="E11" s="9" t="s">
        <v>8</v>
      </c>
      <c r="F11" s="10" t="s">
        <v>41</v>
      </c>
      <c r="G11" s="10" t="s">
        <v>29</v>
      </c>
      <c r="H11" s="22" t="s">
        <v>42</v>
      </c>
    </row>
    <row r="12" spans="1:8" s="2" customFormat="1" ht="18" x14ac:dyDescent="0.25">
      <c r="A12" s="39"/>
      <c r="B12" s="7" t="s">
        <v>36</v>
      </c>
      <c r="C12" s="10" t="s">
        <v>37</v>
      </c>
      <c r="D12" s="9">
        <v>1685.48</v>
      </c>
      <c r="E12" s="9">
        <v>585.55999999999995</v>
      </c>
      <c r="F12" s="10" t="s">
        <v>9</v>
      </c>
      <c r="G12" s="10" t="s">
        <v>14</v>
      </c>
      <c r="H12" s="22" t="s">
        <v>38</v>
      </c>
    </row>
    <row r="13" spans="1:8" s="2" customFormat="1" ht="18" x14ac:dyDescent="0.25">
      <c r="A13" s="39"/>
      <c r="B13" s="7">
        <v>43518</v>
      </c>
      <c r="C13" s="10" t="s">
        <v>43</v>
      </c>
      <c r="D13" s="9">
        <v>700.34</v>
      </c>
      <c r="E13" s="9" t="s">
        <v>8</v>
      </c>
      <c r="F13" s="10" t="s">
        <v>25</v>
      </c>
      <c r="G13" s="10" t="s">
        <v>29</v>
      </c>
      <c r="H13" s="22" t="s">
        <v>44</v>
      </c>
    </row>
    <row r="14" spans="1:8" s="2" customFormat="1" ht="18" x14ac:dyDescent="0.25">
      <c r="A14" s="39" t="s">
        <v>45</v>
      </c>
      <c r="B14" s="7" t="s">
        <v>46</v>
      </c>
      <c r="C14" s="10" t="s">
        <v>47</v>
      </c>
      <c r="D14" s="9">
        <v>577.26</v>
      </c>
      <c r="E14" s="9" t="s">
        <v>8</v>
      </c>
      <c r="F14" s="10" t="s">
        <v>25</v>
      </c>
      <c r="G14" s="10" t="s">
        <v>29</v>
      </c>
      <c r="H14" s="22" t="s">
        <v>44</v>
      </c>
    </row>
    <row r="15" spans="1:8" s="2" customFormat="1" ht="36" x14ac:dyDescent="0.25">
      <c r="A15" s="39"/>
      <c r="B15" s="7" t="s">
        <v>48</v>
      </c>
      <c r="C15" s="10" t="s">
        <v>49</v>
      </c>
      <c r="D15" s="9">
        <v>1542.4</v>
      </c>
      <c r="E15" s="9" t="s">
        <v>8</v>
      </c>
      <c r="F15" s="10" t="s">
        <v>41</v>
      </c>
      <c r="G15" s="10" t="s">
        <v>29</v>
      </c>
      <c r="H15" s="22" t="s">
        <v>50</v>
      </c>
    </row>
    <row r="16" spans="1:8" s="2" customFormat="1" ht="18" x14ac:dyDescent="0.25">
      <c r="A16" s="39"/>
      <c r="B16" s="7" t="s">
        <v>51</v>
      </c>
      <c r="C16" s="10" t="s">
        <v>52</v>
      </c>
      <c r="D16" s="9">
        <f>558.76+162.5</f>
        <v>721.26</v>
      </c>
      <c r="E16" s="9" t="s">
        <v>8</v>
      </c>
      <c r="F16" s="10" t="s">
        <v>25</v>
      </c>
      <c r="G16" s="10" t="s">
        <v>29</v>
      </c>
      <c r="H16" s="22" t="s">
        <v>53</v>
      </c>
    </row>
    <row r="17" spans="1:8" s="2" customFormat="1" ht="18" x14ac:dyDescent="0.25">
      <c r="A17" s="39"/>
      <c r="B17" s="7" t="s">
        <v>54</v>
      </c>
      <c r="C17" s="10" t="s">
        <v>55</v>
      </c>
      <c r="D17" s="9">
        <f>177</f>
        <v>177</v>
      </c>
      <c r="E17" s="9">
        <f>1163.7+1766.78</f>
        <v>2930.48</v>
      </c>
      <c r="F17" s="10" t="s">
        <v>56</v>
      </c>
      <c r="G17" s="10" t="s">
        <v>14</v>
      </c>
      <c r="H17" s="22" t="s">
        <v>57</v>
      </c>
    </row>
    <row r="18" spans="1:8" s="2" customFormat="1" ht="18" x14ac:dyDescent="0.25">
      <c r="A18" s="36" t="s">
        <v>58</v>
      </c>
      <c r="B18" s="7" t="s">
        <v>59</v>
      </c>
      <c r="C18" s="10" t="s">
        <v>60</v>
      </c>
      <c r="D18" s="9">
        <v>420</v>
      </c>
      <c r="E18" s="9" t="s">
        <v>8</v>
      </c>
      <c r="F18" s="10" t="s">
        <v>61</v>
      </c>
      <c r="G18" s="10" t="s">
        <v>62</v>
      </c>
      <c r="H18" s="22" t="s">
        <v>199</v>
      </c>
    </row>
    <row r="19" spans="1:8" s="2" customFormat="1" ht="36" x14ac:dyDescent="0.25">
      <c r="A19" s="37"/>
      <c r="B19" s="7" t="s">
        <v>63</v>
      </c>
      <c r="C19" s="10" t="s">
        <v>64</v>
      </c>
      <c r="D19" s="9">
        <f>676.6+209</f>
        <v>885.6</v>
      </c>
      <c r="E19" s="9" t="s">
        <v>8</v>
      </c>
      <c r="F19" s="10" t="s">
        <v>41</v>
      </c>
      <c r="G19" s="10" t="s">
        <v>65</v>
      </c>
      <c r="H19" s="22" t="s">
        <v>66</v>
      </c>
    </row>
    <row r="20" spans="1:8" s="2" customFormat="1" ht="36" x14ac:dyDescent="0.25">
      <c r="A20" s="37"/>
      <c r="B20" s="7" t="s">
        <v>63</v>
      </c>
      <c r="C20" s="10" t="s">
        <v>67</v>
      </c>
      <c r="D20" s="9">
        <f>58+209</f>
        <v>267</v>
      </c>
      <c r="E20" s="9" t="s">
        <v>8</v>
      </c>
      <c r="F20" s="10" t="s">
        <v>61</v>
      </c>
      <c r="G20" s="10" t="s">
        <v>65</v>
      </c>
      <c r="H20" s="22" t="s">
        <v>66</v>
      </c>
    </row>
    <row r="21" spans="1:8" s="2" customFormat="1" ht="18" x14ac:dyDescent="0.25">
      <c r="A21" s="37"/>
      <c r="B21" s="7" t="s">
        <v>68</v>
      </c>
      <c r="C21" s="10" t="s">
        <v>69</v>
      </c>
      <c r="D21" s="9">
        <v>215</v>
      </c>
      <c r="E21" s="9" t="s">
        <v>8</v>
      </c>
      <c r="F21" s="10" t="s">
        <v>61</v>
      </c>
      <c r="G21" s="10" t="s">
        <v>70</v>
      </c>
      <c r="H21" s="22" t="s">
        <v>71</v>
      </c>
    </row>
    <row r="22" spans="1:8" s="2" customFormat="1" ht="11.25" x14ac:dyDescent="0.25">
      <c r="A22" s="37"/>
      <c r="B22" s="7">
        <v>43570</v>
      </c>
      <c r="C22" s="10" t="s">
        <v>72</v>
      </c>
      <c r="D22" s="9">
        <v>331.4</v>
      </c>
      <c r="E22" s="9">
        <v>1704.5</v>
      </c>
      <c r="F22" s="10" t="s">
        <v>61</v>
      </c>
      <c r="G22" s="10" t="s">
        <v>73</v>
      </c>
      <c r="H22" s="22" t="s">
        <v>74</v>
      </c>
    </row>
    <row r="23" spans="1:8" s="2" customFormat="1" ht="27" x14ac:dyDescent="0.25">
      <c r="A23" s="38"/>
      <c r="B23" s="7" t="s">
        <v>75</v>
      </c>
      <c r="C23" s="10" t="s">
        <v>76</v>
      </c>
      <c r="D23" s="9">
        <f>526.6+1841.4</f>
        <v>2368</v>
      </c>
      <c r="E23" s="9" t="s">
        <v>8</v>
      </c>
      <c r="F23" s="10" t="s">
        <v>77</v>
      </c>
      <c r="G23" s="10" t="s">
        <v>29</v>
      </c>
      <c r="H23" s="22" t="s">
        <v>78</v>
      </c>
    </row>
    <row r="24" spans="1:8" s="2" customFormat="1" ht="36" x14ac:dyDescent="0.25">
      <c r="A24" s="43" t="s">
        <v>79</v>
      </c>
      <c r="B24" s="7" t="s">
        <v>80</v>
      </c>
      <c r="C24" s="10" t="s">
        <v>81</v>
      </c>
      <c r="D24" s="9">
        <f>564+1068.4</f>
        <v>1632.4</v>
      </c>
      <c r="E24" s="9" t="s">
        <v>8</v>
      </c>
      <c r="F24" s="10" t="s">
        <v>41</v>
      </c>
      <c r="G24" s="10" t="s">
        <v>29</v>
      </c>
      <c r="H24" s="22" t="s">
        <v>82</v>
      </c>
    </row>
    <row r="25" spans="1:8" s="2" customFormat="1" ht="11.25" x14ac:dyDescent="0.25">
      <c r="A25" s="44"/>
      <c r="B25" s="7">
        <v>43601</v>
      </c>
      <c r="C25" s="10" t="s">
        <v>8</v>
      </c>
      <c r="D25" s="9">
        <v>455.98</v>
      </c>
      <c r="E25" s="9" t="s">
        <v>8</v>
      </c>
      <c r="F25" s="10" t="s">
        <v>61</v>
      </c>
      <c r="G25" s="10" t="s">
        <v>83</v>
      </c>
      <c r="H25" s="23" t="s">
        <v>200</v>
      </c>
    </row>
    <row r="26" spans="1:8" s="2" customFormat="1" ht="18" x14ac:dyDescent="0.25">
      <c r="A26" s="44"/>
      <c r="B26" s="7" t="s">
        <v>84</v>
      </c>
      <c r="C26" s="10" t="s">
        <v>85</v>
      </c>
      <c r="D26" s="9">
        <v>205.12</v>
      </c>
      <c r="E26" s="9">
        <f>515.39+468.85</f>
        <v>984.24</v>
      </c>
      <c r="F26" s="10" t="s">
        <v>32</v>
      </c>
      <c r="G26" s="10" t="s">
        <v>14</v>
      </c>
      <c r="H26" s="22" t="s">
        <v>86</v>
      </c>
    </row>
    <row r="27" spans="1:8" s="2" customFormat="1" ht="18" x14ac:dyDescent="0.25">
      <c r="A27" s="44"/>
      <c r="B27" s="7" t="s">
        <v>84</v>
      </c>
      <c r="C27" s="10" t="s">
        <v>87</v>
      </c>
      <c r="D27" s="9">
        <v>55</v>
      </c>
      <c r="E27" s="9">
        <f>819.39+1091.14</f>
        <v>1910.5300000000002</v>
      </c>
      <c r="F27" s="10" t="s">
        <v>61</v>
      </c>
      <c r="G27" s="10" t="s">
        <v>14</v>
      </c>
      <c r="H27" s="22" t="s">
        <v>201</v>
      </c>
    </row>
    <row r="28" spans="1:8" s="2" customFormat="1" ht="18" x14ac:dyDescent="0.25">
      <c r="A28" s="44"/>
      <c r="B28" s="7" t="s">
        <v>88</v>
      </c>
      <c r="C28" s="10" t="s">
        <v>89</v>
      </c>
      <c r="D28" s="9">
        <f>554.3+158</f>
        <v>712.3</v>
      </c>
      <c r="E28" s="9" t="s">
        <v>8</v>
      </c>
      <c r="F28" s="10" t="s">
        <v>25</v>
      </c>
      <c r="G28" s="10" t="s">
        <v>29</v>
      </c>
      <c r="H28" s="22" t="s">
        <v>90</v>
      </c>
    </row>
    <row r="29" spans="1:8" s="2" customFormat="1" ht="18" x14ac:dyDescent="0.25">
      <c r="A29" s="45"/>
      <c r="B29" s="7" t="s">
        <v>91</v>
      </c>
      <c r="C29" s="10" t="s">
        <v>92</v>
      </c>
      <c r="D29" s="9">
        <v>660</v>
      </c>
      <c r="E29" s="9">
        <f>217.7+40+35</f>
        <v>292.7</v>
      </c>
      <c r="F29" s="10" t="s">
        <v>61</v>
      </c>
      <c r="G29" s="10" t="s">
        <v>93</v>
      </c>
      <c r="H29" s="22" t="s">
        <v>94</v>
      </c>
    </row>
    <row r="30" spans="1:8" s="2" customFormat="1" ht="18" x14ac:dyDescent="0.25">
      <c r="A30" s="43" t="s">
        <v>95</v>
      </c>
      <c r="B30" s="7">
        <v>43620</v>
      </c>
      <c r="C30" s="10" t="s">
        <v>96</v>
      </c>
      <c r="D30" s="9">
        <v>500.36</v>
      </c>
      <c r="E30" s="9" t="s">
        <v>8</v>
      </c>
      <c r="F30" s="10" t="s">
        <v>25</v>
      </c>
      <c r="G30" s="10" t="s">
        <v>29</v>
      </c>
      <c r="H30" s="22" t="s">
        <v>97</v>
      </c>
    </row>
    <row r="31" spans="1:8" s="2" customFormat="1" ht="18" x14ac:dyDescent="0.25">
      <c r="A31" s="44"/>
      <c r="B31" s="7" t="s">
        <v>98</v>
      </c>
      <c r="C31" s="10" t="s">
        <v>99</v>
      </c>
      <c r="D31" s="9">
        <f>332.95+945</f>
        <v>1277.95</v>
      </c>
      <c r="E31" s="9">
        <f>811.7+67.58</f>
        <v>879.28000000000009</v>
      </c>
      <c r="F31" s="10" t="s">
        <v>100</v>
      </c>
      <c r="G31" s="10" t="s">
        <v>93</v>
      </c>
      <c r="H31" s="22" t="s">
        <v>101</v>
      </c>
    </row>
    <row r="32" spans="1:8" s="2" customFormat="1" ht="18" x14ac:dyDescent="0.25">
      <c r="A32" s="44"/>
      <c r="B32" s="7" t="s">
        <v>102</v>
      </c>
      <c r="C32" s="10" t="s">
        <v>103</v>
      </c>
      <c r="D32" s="9">
        <f>626.42+158</f>
        <v>784.42</v>
      </c>
      <c r="E32" s="9" t="s">
        <v>8</v>
      </c>
      <c r="F32" s="10" t="s">
        <v>25</v>
      </c>
      <c r="G32" s="10" t="s">
        <v>29</v>
      </c>
      <c r="H32" s="22" t="s">
        <v>104</v>
      </c>
    </row>
    <row r="33" spans="1:8" s="2" customFormat="1" ht="18" x14ac:dyDescent="0.25">
      <c r="A33" s="44"/>
      <c r="B33" s="7" t="s">
        <v>105</v>
      </c>
      <c r="C33" s="10" t="s">
        <v>106</v>
      </c>
      <c r="D33" s="9" t="s">
        <v>106</v>
      </c>
      <c r="E33" s="9">
        <v>560.67999999999995</v>
      </c>
      <c r="F33" s="10" t="s">
        <v>32</v>
      </c>
      <c r="G33" s="10" t="s">
        <v>93</v>
      </c>
      <c r="H33" s="22" t="s">
        <v>94</v>
      </c>
    </row>
    <row r="34" spans="1:8" s="2" customFormat="1" ht="11.25" x14ac:dyDescent="0.25">
      <c r="A34" s="45"/>
      <c r="B34" s="7">
        <v>43644</v>
      </c>
      <c r="C34" s="10" t="s">
        <v>107</v>
      </c>
      <c r="D34" s="9">
        <f>102.7+660</f>
        <v>762.7</v>
      </c>
      <c r="E34" s="9">
        <v>1881.7</v>
      </c>
      <c r="F34" s="10" t="s">
        <v>61</v>
      </c>
      <c r="G34" s="10" t="s">
        <v>93</v>
      </c>
      <c r="H34" s="22" t="s">
        <v>108</v>
      </c>
    </row>
    <row r="35" spans="1:8" s="2" customFormat="1" ht="18" x14ac:dyDescent="0.25">
      <c r="A35" s="39" t="s">
        <v>109</v>
      </c>
      <c r="B35" s="7">
        <v>43656</v>
      </c>
      <c r="C35" s="10" t="s">
        <v>110</v>
      </c>
      <c r="D35" s="9">
        <f>335.8+188.5</f>
        <v>524.29999999999995</v>
      </c>
      <c r="E35" s="9">
        <f>591.39+45+1302.85</f>
        <v>1939.2399999999998</v>
      </c>
      <c r="F35" s="10" t="s">
        <v>41</v>
      </c>
      <c r="G35" s="10" t="s">
        <v>14</v>
      </c>
      <c r="H35" s="17" t="s">
        <v>111</v>
      </c>
    </row>
    <row r="36" spans="1:8" s="2" customFormat="1" ht="18" x14ac:dyDescent="0.25">
      <c r="A36" s="39"/>
      <c r="B36" s="7" t="s">
        <v>112</v>
      </c>
      <c r="C36" s="10" t="s">
        <v>113</v>
      </c>
      <c r="D36" s="9">
        <f>158+619.18</f>
        <v>777.18</v>
      </c>
      <c r="E36" s="9" t="s">
        <v>8</v>
      </c>
      <c r="F36" s="10" t="s">
        <v>25</v>
      </c>
      <c r="G36" s="10" t="s">
        <v>29</v>
      </c>
      <c r="H36" s="22" t="s">
        <v>114</v>
      </c>
    </row>
    <row r="37" spans="1:8" s="2" customFormat="1" ht="36" x14ac:dyDescent="0.25">
      <c r="A37" s="39"/>
      <c r="B37" s="7" t="s">
        <v>115</v>
      </c>
      <c r="C37" s="10" t="s">
        <v>116</v>
      </c>
      <c r="D37" s="9">
        <v>468.94</v>
      </c>
      <c r="E37" s="9" t="s">
        <v>8</v>
      </c>
      <c r="F37" s="10" t="s">
        <v>117</v>
      </c>
      <c r="G37" s="10" t="s">
        <v>29</v>
      </c>
      <c r="H37" s="22" t="s">
        <v>118</v>
      </c>
    </row>
    <row r="38" spans="1:8" s="2" customFormat="1" ht="22.5" customHeight="1" x14ac:dyDescent="0.25">
      <c r="A38" s="39" t="s">
        <v>119</v>
      </c>
      <c r="B38" s="7" t="s">
        <v>120</v>
      </c>
      <c r="C38" s="10" t="s">
        <v>121</v>
      </c>
      <c r="D38" s="9">
        <f>380.25+172.5</f>
        <v>552.75</v>
      </c>
      <c r="E38" s="9" t="s">
        <v>8</v>
      </c>
      <c r="F38" s="10" t="s">
        <v>25</v>
      </c>
      <c r="G38" s="10" t="s">
        <v>29</v>
      </c>
      <c r="H38" s="24" t="s">
        <v>122</v>
      </c>
    </row>
    <row r="39" spans="1:8" s="2" customFormat="1" ht="11.25" x14ac:dyDescent="0.25">
      <c r="A39" s="39"/>
      <c r="B39" s="7">
        <v>43679</v>
      </c>
      <c r="C39" s="10" t="s">
        <v>123</v>
      </c>
      <c r="D39" s="9">
        <v>70.099999999999994</v>
      </c>
      <c r="E39" s="9">
        <f>649.35+1244.85</f>
        <v>1894.1999999999998</v>
      </c>
      <c r="F39" s="10" t="s">
        <v>61</v>
      </c>
      <c r="G39" s="10" t="s">
        <v>62</v>
      </c>
      <c r="H39" s="24" t="s">
        <v>124</v>
      </c>
    </row>
    <row r="40" spans="1:8" s="2" customFormat="1" ht="18" x14ac:dyDescent="0.25">
      <c r="A40" s="39"/>
      <c r="B40" s="7" t="s">
        <v>125</v>
      </c>
      <c r="C40" s="10" t="s">
        <v>126</v>
      </c>
      <c r="D40" s="9">
        <v>417.7</v>
      </c>
      <c r="E40" s="9">
        <v>2222.5</v>
      </c>
      <c r="F40" s="10" t="s">
        <v>61</v>
      </c>
      <c r="G40" s="10" t="s">
        <v>127</v>
      </c>
      <c r="H40" s="22" t="s">
        <v>74</v>
      </c>
    </row>
    <row r="41" spans="1:8" s="2" customFormat="1" ht="27" x14ac:dyDescent="0.25">
      <c r="A41" s="39"/>
      <c r="B41" s="7" t="s">
        <v>128</v>
      </c>
      <c r="C41" s="10" t="s">
        <v>129</v>
      </c>
      <c r="D41" s="9">
        <v>371.39</v>
      </c>
      <c r="E41" s="9">
        <v>6104.48</v>
      </c>
      <c r="F41" s="10" t="s">
        <v>130</v>
      </c>
      <c r="G41" s="10" t="s">
        <v>14</v>
      </c>
      <c r="H41" s="17" t="s">
        <v>131</v>
      </c>
    </row>
    <row r="42" spans="1:8" s="2" customFormat="1" ht="36" x14ac:dyDescent="0.25">
      <c r="A42" s="39"/>
      <c r="B42" s="7" t="s">
        <v>132</v>
      </c>
      <c r="C42" s="10" t="s">
        <v>133</v>
      </c>
      <c r="D42" s="9">
        <f>398.73+594.6</f>
        <v>993.33</v>
      </c>
      <c r="E42" s="9" t="s">
        <v>8</v>
      </c>
      <c r="F42" s="10" t="s">
        <v>117</v>
      </c>
      <c r="G42" s="10" t="s">
        <v>29</v>
      </c>
      <c r="H42" s="22" t="s">
        <v>134</v>
      </c>
    </row>
    <row r="43" spans="1:8" s="2" customFormat="1" ht="22.5" customHeight="1" x14ac:dyDescent="0.25">
      <c r="A43" s="39"/>
      <c r="B43" s="7" t="s">
        <v>148</v>
      </c>
      <c r="C43" s="10" t="s">
        <v>146</v>
      </c>
      <c r="D43" s="9">
        <v>251.9</v>
      </c>
      <c r="E43" s="9" t="s">
        <v>8</v>
      </c>
      <c r="F43" s="10" t="s">
        <v>61</v>
      </c>
      <c r="G43" s="10" t="s">
        <v>147</v>
      </c>
      <c r="H43" s="23" t="s">
        <v>149</v>
      </c>
    </row>
    <row r="44" spans="1:8" s="2" customFormat="1" ht="11.25" x14ac:dyDescent="0.25">
      <c r="A44" s="39"/>
      <c r="B44" s="7" t="s">
        <v>145</v>
      </c>
      <c r="C44" s="8" t="s">
        <v>150</v>
      </c>
      <c r="D44" s="9">
        <v>450.57</v>
      </c>
      <c r="E44" s="9" t="s">
        <v>8</v>
      </c>
      <c r="F44" s="10" t="s">
        <v>25</v>
      </c>
      <c r="G44" s="10" t="s">
        <v>151</v>
      </c>
      <c r="H44" s="25" t="s">
        <v>152</v>
      </c>
    </row>
    <row r="45" spans="1:8" s="2" customFormat="1" ht="18" x14ac:dyDescent="0.25">
      <c r="A45" s="39"/>
      <c r="B45" s="7" t="s">
        <v>154</v>
      </c>
      <c r="C45" s="8" t="s">
        <v>155</v>
      </c>
      <c r="D45" s="9">
        <v>440.29</v>
      </c>
      <c r="E45" s="12" t="s">
        <v>8</v>
      </c>
      <c r="F45" s="12" t="s">
        <v>156</v>
      </c>
      <c r="G45" s="10" t="s">
        <v>151</v>
      </c>
      <c r="H45" s="26" t="s">
        <v>153</v>
      </c>
    </row>
    <row r="46" spans="1:8" s="2" customFormat="1" ht="18" x14ac:dyDescent="0.25">
      <c r="A46" s="39"/>
      <c r="B46" s="7" t="s">
        <v>158</v>
      </c>
      <c r="C46" s="8" t="s">
        <v>157</v>
      </c>
      <c r="D46" s="9">
        <v>590.66999999999996</v>
      </c>
      <c r="E46" s="9">
        <v>1284.9000000000001</v>
      </c>
      <c r="F46" s="10" t="s">
        <v>135</v>
      </c>
      <c r="G46" s="10" t="s">
        <v>136</v>
      </c>
      <c r="H46" s="22" t="s">
        <v>138</v>
      </c>
    </row>
    <row r="47" spans="1:8" s="2" customFormat="1" ht="11.25" x14ac:dyDescent="0.25">
      <c r="A47" s="43" t="s">
        <v>139</v>
      </c>
      <c r="B47" s="7" t="s">
        <v>161</v>
      </c>
      <c r="C47" s="8" t="s">
        <v>160</v>
      </c>
      <c r="D47" s="9">
        <v>443.4</v>
      </c>
      <c r="E47" s="12" t="s">
        <v>8</v>
      </c>
      <c r="F47" s="12" t="s">
        <v>156</v>
      </c>
      <c r="G47" s="10" t="s">
        <v>151</v>
      </c>
      <c r="H47" s="26" t="s">
        <v>159</v>
      </c>
    </row>
    <row r="48" spans="1:8" s="2" customFormat="1" ht="18" x14ac:dyDescent="0.25">
      <c r="A48" s="44"/>
      <c r="B48" s="7" t="s">
        <v>163</v>
      </c>
      <c r="C48" s="8" t="s">
        <v>162</v>
      </c>
      <c r="D48" s="9">
        <v>377.37</v>
      </c>
      <c r="E48" s="9" t="s">
        <v>8</v>
      </c>
      <c r="F48" s="10" t="s">
        <v>25</v>
      </c>
      <c r="G48" s="10" t="s">
        <v>151</v>
      </c>
      <c r="H48" s="27" t="s">
        <v>152</v>
      </c>
    </row>
    <row r="49" spans="1:8" s="2" customFormat="1" ht="22.5" customHeight="1" x14ac:dyDescent="0.25">
      <c r="A49" s="43" t="s">
        <v>140</v>
      </c>
      <c r="B49" s="7" t="s">
        <v>166</v>
      </c>
      <c r="C49" s="8" t="s">
        <v>164</v>
      </c>
      <c r="D49" s="9">
        <v>440.94</v>
      </c>
      <c r="E49" s="12" t="s">
        <v>165</v>
      </c>
      <c r="F49" s="10" t="s">
        <v>25</v>
      </c>
      <c r="G49" s="10" t="s">
        <v>151</v>
      </c>
      <c r="H49" s="27" t="s">
        <v>152</v>
      </c>
    </row>
    <row r="50" spans="1:8" s="2" customFormat="1" ht="11.25" x14ac:dyDescent="0.25">
      <c r="A50" s="44"/>
      <c r="B50" s="7" t="s">
        <v>168</v>
      </c>
      <c r="C50" s="8" t="s">
        <v>167</v>
      </c>
      <c r="D50" s="9">
        <f>77.2+539</f>
        <v>616.20000000000005</v>
      </c>
      <c r="E50" s="9">
        <v>539.70000000000005</v>
      </c>
      <c r="F50" s="10" t="s">
        <v>61</v>
      </c>
      <c r="G50" s="10" t="s">
        <v>93</v>
      </c>
      <c r="H50" s="27" t="s">
        <v>169</v>
      </c>
    </row>
    <row r="51" spans="1:8" s="2" customFormat="1" ht="27" x14ac:dyDescent="0.25">
      <c r="A51" s="45"/>
      <c r="B51" s="7" t="s">
        <v>171</v>
      </c>
      <c r="C51" s="8" t="s">
        <v>172</v>
      </c>
      <c r="D51" s="9">
        <f>283.73+ 1420.65+106.5</f>
        <v>1810.88</v>
      </c>
      <c r="E51" s="9">
        <f>157.85*2</f>
        <v>315.7</v>
      </c>
      <c r="F51" s="10" t="s">
        <v>32</v>
      </c>
      <c r="G51" s="10" t="s">
        <v>93</v>
      </c>
      <c r="H51" s="26" t="s">
        <v>170</v>
      </c>
    </row>
    <row r="52" spans="1:8" s="2" customFormat="1" ht="11.25" customHeight="1" x14ac:dyDescent="0.25">
      <c r="A52" s="43" t="s">
        <v>141</v>
      </c>
      <c r="B52" s="7" t="s">
        <v>176</v>
      </c>
      <c r="C52" s="8" t="s">
        <v>177</v>
      </c>
      <c r="D52" s="9">
        <f>1312.5+677.54</f>
        <v>1990.04</v>
      </c>
      <c r="E52" s="9">
        <f>2175.4/2</f>
        <v>1087.7</v>
      </c>
      <c r="F52" s="10" t="s">
        <v>173</v>
      </c>
      <c r="G52" s="10" t="s">
        <v>175</v>
      </c>
      <c r="H52" s="27" t="s">
        <v>174</v>
      </c>
    </row>
    <row r="53" spans="1:8" s="2" customFormat="1" ht="18" x14ac:dyDescent="0.25">
      <c r="A53" s="44"/>
      <c r="B53" s="7" t="s">
        <v>176</v>
      </c>
      <c r="C53" s="8" t="s">
        <v>179</v>
      </c>
      <c r="D53" s="9">
        <f>1312.5</f>
        <v>1312.5</v>
      </c>
      <c r="E53" s="9">
        <f>2175.4/2</f>
        <v>1087.7</v>
      </c>
      <c r="F53" s="30" t="s">
        <v>178</v>
      </c>
      <c r="G53" s="10" t="s">
        <v>175</v>
      </c>
      <c r="H53" s="27" t="s">
        <v>174</v>
      </c>
    </row>
    <row r="54" spans="1:8" s="2" customFormat="1" ht="18" x14ac:dyDescent="0.25">
      <c r="A54" s="44"/>
      <c r="B54" s="7">
        <v>43790</v>
      </c>
      <c r="C54" s="8" t="s">
        <v>181</v>
      </c>
      <c r="D54" s="9">
        <v>388.5</v>
      </c>
      <c r="E54" s="12" t="s">
        <v>165</v>
      </c>
      <c r="F54" s="10" t="s">
        <v>25</v>
      </c>
      <c r="G54" s="10" t="s">
        <v>151</v>
      </c>
      <c r="H54" s="26" t="s">
        <v>180</v>
      </c>
    </row>
    <row r="55" spans="1:8" s="2" customFormat="1" ht="11.25" x14ac:dyDescent="0.25">
      <c r="A55" s="45"/>
      <c r="B55" s="7">
        <v>43784</v>
      </c>
      <c r="C55" s="8" t="s">
        <v>182</v>
      </c>
      <c r="D55" s="9">
        <v>370.85</v>
      </c>
      <c r="E55" s="9" t="s">
        <v>8</v>
      </c>
      <c r="F55" s="10" t="s">
        <v>61</v>
      </c>
      <c r="G55" s="10" t="s">
        <v>183</v>
      </c>
      <c r="H55" s="26" t="s">
        <v>202</v>
      </c>
    </row>
    <row r="56" spans="1:8" s="2" customFormat="1" ht="11.25" x14ac:dyDescent="0.25">
      <c r="A56" s="47" t="s">
        <v>142</v>
      </c>
      <c r="B56" s="7" t="s">
        <v>184</v>
      </c>
      <c r="C56" s="8" t="s">
        <v>185</v>
      </c>
      <c r="D56" s="9">
        <f>127.6+795.9</f>
        <v>923.5</v>
      </c>
      <c r="E56" s="9">
        <f>717.26+1778.85</f>
        <v>2496.1099999999997</v>
      </c>
      <c r="F56" s="19" t="s">
        <v>156</v>
      </c>
      <c r="G56" s="10" t="s">
        <v>14</v>
      </c>
      <c r="H56" s="22" t="s">
        <v>193</v>
      </c>
    </row>
    <row r="57" spans="1:8" s="2" customFormat="1" ht="29.25" customHeight="1" x14ac:dyDescent="0.25">
      <c r="A57" s="48"/>
      <c r="B57" s="7">
        <v>43804</v>
      </c>
      <c r="C57" s="8" t="s">
        <v>186</v>
      </c>
      <c r="D57" s="9">
        <v>343.29</v>
      </c>
      <c r="E57" s="9" t="s">
        <v>8</v>
      </c>
      <c r="F57" s="10" t="s">
        <v>25</v>
      </c>
      <c r="G57" s="10" t="s">
        <v>151</v>
      </c>
      <c r="H57" s="26" t="s">
        <v>180</v>
      </c>
    </row>
    <row r="58" spans="1:8" s="2" customFormat="1" ht="18" x14ac:dyDescent="0.25">
      <c r="A58" s="48"/>
      <c r="B58" s="7" t="s">
        <v>184</v>
      </c>
      <c r="C58" s="8" t="s">
        <v>194</v>
      </c>
      <c r="D58" s="9">
        <f>397.95*2+286.9</f>
        <v>1082.8</v>
      </c>
      <c r="E58" s="9">
        <f>717.26+1778.85</f>
        <v>2496.1099999999997</v>
      </c>
      <c r="F58" s="30" t="s">
        <v>32</v>
      </c>
      <c r="G58" s="10" t="s">
        <v>14</v>
      </c>
      <c r="H58" s="22" t="s">
        <v>193</v>
      </c>
    </row>
    <row r="59" spans="1:8" s="2" customFormat="1" ht="72" x14ac:dyDescent="0.25">
      <c r="A59" s="48"/>
      <c r="B59" s="7">
        <v>43815</v>
      </c>
      <c r="C59" s="8" t="s">
        <v>187</v>
      </c>
      <c r="D59" s="9">
        <f>5956.65+333.77+175.56+ 11356</f>
        <v>17821.98</v>
      </c>
      <c r="E59" s="9">
        <v>6547.29</v>
      </c>
      <c r="F59" s="10" t="s">
        <v>143</v>
      </c>
      <c r="G59" s="10" t="s">
        <v>144</v>
      </c>
      <c r="H59" s="34" t="s">
        <v>203</v>
      </c>
    </row>
    <row r="60" spans="1:8" s="2" customFormat="1" ht="18" x14ac:dyDescent="0.25">
      <c r="A60" s="48"/>
      <c r="B60" s="7">
        <v>43815</v>
      </c>
      <c r="C60" s="8" t="s">
        <v>8</v>
      </c>
      <c r="D60" s="8" t="s">
        <v>8</v>
      </c>
      <c r="E60" s="9">
        <f>571.84+387.85</f>
        <v>959.69</v>
      </c>
      <c r="F60" s="10" t="s">
        <v>188</v>
      </c>
      <c r="G60" s="10" t="s">
        <v>189</v>
      </c>
      <c r="H60" s="22" t="s">
        <v>190</v>
      </c>
    </row>
    <row r="61" spans="1:8" s="2" customFormat="1" ht="18" x14ac:dyDescent="0.25">
      <c r="A61" s="48"/>
      <c r="B61" s="7">
        <v>43815</v>
      </c>
      <c r="C61" s="8" t="s">
        <v>8</v>
      </c>
      <c r="D61" s="10" t="s">
        <v>8</v>
      </c>
      <c r="E61" s="9">
        <v>809.92</v>
      </c>
      <c r="F61" s="10" t="s">
        <v>191</v>
      </c>
      <c r="G61" s="10" t="s">
        <v>192</v>
      </c>
      <c r="H61" s="22" t="s">
        <v>190</v>
      </c>
    </row>
    <row r="62" spans="1:8" s="2" customFormat="1" ht="23.25" customHeight="1" x14ac:dyDescent="0.25">
      <c r="A62" s="49"/>
      <c r="B62" s="50" t="s">
        <v>196</v>
      </c>
      <c r="C62" s="51"/>
      <c r="D62" s="13">
        <f>SUM(D5:D61)</f>
        <v>54787.149999999994</v>
      </c>
      <c r="E62" s="14">
        <f>SUM(E5:E61)</f>
        <v>45216.930000000008</v>
      </c>
      <c r="F62" s="10"/>
      <c r="G62" s="10"/>
      <c r="H62" s="22"/>
    </row>
    <row r="63" spans="1:8" s="2" customFormat="1" ht="19.5" customHeight="1" x14ac:dyDescent="0.25">
      <c r="A63" s="33"/>
      <c r="B63" s="20"/>
      <c r="C63" s="20"/>
      <c r="D63" s="31" t="s">
        <v>137</v>
      </c>
      <c r="E63" s="32">
        <f>D62+E62</f>
        <v>100004.08</v>
      </c>
      <c r="F63" s="46"/>
      <c r="G63" s="46"/>
      <c r="H63" s="28"/>
    </row>
    <row r="64" spans="1:8" ht="21.6" customHeight="1" x14ac:dyDescent="0.25">
      <c r="B64" s="35" t="s">
        <v>197</v>
      </c>
      <c r="C64" s="35"/>
    </row>
    <row r="65" ht="15" customHeight="1" x14ac:dyDescent="0.25"/>
    <row r="66" ht="15" customHeight="1" x14ac:dyDescent="0.25"/>
    <row r="67" ht="15" customHeight="1" x14ac:dyDescent="0.25"/>
    <row r="68" ht="15" customHeight="1" x14ac:dyDescent="0.25"/>
  </sheetData>
  <mergeCells count="19">
    <mergeCell ref="D1:H1"/>
    <mergeCell ref="A2:B2"/>
    <mergeCell ref="A49:A51"/>
    <mergeCell ref="F63:G63"/>
    <mergeCell ref="A14:A17"/>
    <mergeCell ref="A18:A23"/>
    <mergeCell ref="A24:A29"/>
    <mergeCell ref="A30:A34"/>
    <mergeCell ref="A35:A37"/>
    <mergeCell ref="A52:A55"/>
    <mergeCell ref="A56:A62"/>
    <mergeCell ref="A38:A46"/>
    <mergeCell ref="A47:A48"/>
    <mergeCell ref="B62:C62"/>
    <mergeCell ref="B64:C64"/>
    <mergeCell ref="A3:A7"/>
    <mergeCell ref="A8:A10"/>
    <mergeCell ref="A11:A13"/>
    <mergeCell ref="A1:C1"/>
  </mergeCells>
  <pageMargins left="0.8203125" right="7.03125E-2" top="0.75" bottom="0.75" header="0.3" footer="0.3"/>
  <pageSetup paperSize="9" scale="90" orientation="landscape" horizontalDpi="4294967295" verticalDpi="4294967295" r:id="rId1"/>
  <headerFooter scaleWithDoc="0">
    <oddFooter>&amp;C&amp;"Arial,Normal"&amp;8Página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Franciani Ribeiro</dc:creator>
  <cp:lastModifiedBy>Jucelia</cp:lastModifiedBy>
  <cp:lastPrinted>2019-12-19T14:06:39Z</cp:lastPrinted>
  <dcterms:created xsi:type="dcterms:W3CDTF">2019-09-10T16:51:38Z</dcterms:created>
  <dcterms:modified xsi:type="dcterms:W3CDTF">2019-12-20T20:44:40Z</dcterms:modified>
</cp:coreProperties>
</file>